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ngepasste QMS Dokumente\"/>
    </mc:Choice>
  </mc:AlternateContent>
  <bookViews>
    <workbookView xWindow="0" yWindow="0" windowWidth="23040" windowHeight="8910"/>
  </bookViews>
  <sheets>
    <sheet name="Converter Inquiry Celeroton"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3" l="1"/>
  <c r="D39" i="3" l="1"/>
  <c r="E40" i="3" l="1"/>
  <c r="E46" i="3" s="1"/>
  <c r="D46" i="3"/>
  <c r="D40" i="3"/>
  <c r="D43" i="3"/>
  <c r="E53" i="3"/>
  <c r="D54" i="3"/>
  <c r="F27" i="3"/>
  <c r="E41" i="3" l="1"/>
  <c r="G54" i="3"/>
  <c r="G58" i="3" s="1"/>
  <c r="F30" i="3"/>
  <c r="I59" i="3" s="1"/>
  <c r="F29" i="3"/>
  <c r="E56" i="3" s="1"/>
  <c r="I53" i="3"/>
  <c r="H53" i="3"/>
  <c r="G53" i="3"/>
  <c r="G60" i="3" l="1"/>
  <c r="G61" i="3" s="1"/>
  <c r="I58" i="3"/>
  <c r="F58" i="3"/>
  <c r="F59" i="3"/>
  <c r="H56" i="3"/>
  <c r="H55" i="3"/>
  <c r="H58" i="3" s="1"/>
  <c r="H54" i="3" s="1"/>
  <c r="E55" i="3"/>
  <c r="D44" i="3"/>
  <c r="D45" i="3" s="1"/>
  <c r="F53" i="3"/>
  <c r="D53" i="3"/>
  <c r="D47" i="3"/>
  <c r="E47" i="3"/>
  <c r="D58" i="3"/>
  <c r="E39" i="3"/>
  <c r="E43" i="3"/>
  <c r="E44" i="3" s="1"/>
  <c r="E45" i="3" l="1"/>
  <c r="I54" i="3"/>
  <c r="E58" i="3"/>
  <c r="E59" i="3" s="1"/>
  <c r="H57" i="3"/>
  <c r="E57" i="3"/>
  <c r="D59" i="3"/>
  <c r="G59" i="3"/>
  <c r="I63" i="3"/>
  <c r="I55" i="3"/>
  <c r="I60" i="3"/>
  <c r="I61" i="3" s="1"/>
  <c r="F60" i="3"/>
  <c r="F61" i="3" s="1"/>
  <c r="F55" i="3"/>
  <c r="F57" i="3" s="1"/>
  <c r="F54" i="3"/>
  <c r="H60" i="3"/>
  <c r="H61" i="3" s="1"/>
  <c r="E60" i="3"/>
  <c r="E61" i="3" s="1"/>
  <c r="D60" i="3"/>
  <c r="D61" i="3" s="1"/>
  <c r="D41" i="3"/>
  <c r="D42" i="3" s="1"/>
  <c r="G63" i="3"/>
  <c r="E54" i="3" l="1"/>
  <c r="G55" i="3"/>
  <c r="G57" i="3" s="1"/>
  <c r="I56" i="3"/>
  <c r="I57" i="3"/>
  <c r="F56" i="3"/>
  <c r="H63" i="3"/>
  <c r="H62" i="3"/>
  <c r="H59" i="3"/>
  <c r="D55" i="3"/>
  <c r="D57" i="3" s="1"/>
  <c r="D63" i="3"/>
  <c r="E63" i="3"/>
  <c r="E62" i="3"/>
  <c r="G62" i="3" l="1"/>
  <c r="G56" i="3"/>
  <c r="D56" i="3"/>
  <c r="D62" i="3"/>
  <c r="I62" i="3"/>
  <c r="F63" i="3"/>
  <c r="F62" i="3"/>
</calcChain>
</file>

<file path=xl/comments1.xml><?xml version="1.0" encoding="utf-8"?>
<comments xmlns="http://schemas.openxmlformats.org/spreadsheetml/2006/main">
  <authors>
    <author>Raphael Moser</author>
  </authors>
  <commentList>
    <comment ref="A63" authorId="0" shapeId="0">
      <text>
        <r>
          <rPr>
            <b/>
            <sz val="9"/>
            <color indexed="81"/>
            <rFont val="Segoe UI"/>
            <family val="2"/>
          </rPr>
          <t>Raphael Moser:</t>
        </r>
        <r>
          <rPr>
            <sz val="9"/>
            <color indexed="81"/>
            <rFont val="Segoe UI"/>
            <family val="2"/>
          </rPr>
          <t xml:space="preserve">
Mechanical losses not considered.</t>
        </r>
      </text>
    </comment>
  </commentList>
</comments>
</file>

<file path=xl/sharedStrings.xml><?xml version="1.0" encoding="utf-8"?>
<sst xmlns="http://schemas.openxmlformats.org/spreadsheetml/2006/main" count="73" uniqueCount="72">
  <si>
    <t>Customer information</t>
  </si>
  <si>
    <t>Country</t>
  </si>
  <si>
    <t>Name</t>
  </si>
  <si>
    <t>E-Mail</t>
  </si>
  <si>
    <t>Contact person</t>
  </si>
  <si>
    <t>Date:</t>
  </si>
  <si>
    <t>Application (if not confidential):</t>
  </si>
  <si>
    <t>Requested number of pieces per year:</t>
  </si>
  <si>
    <t>Other requirements: vibration, max. power input, etc.</t>
  </si>
  <si>
    <t>Company Name</t>
  </si>
  <si>
    <t>Address</t>
  </si>
  <si>
    <t>ZIP/city</t>
  </si>
  <si>
    <t>Phone</t>
  </si>
  <si>
    <t>Max. available Input voltage (AC or DC):</t>
  </si>
  <si>
    <t>Type of motor (PMSM, BLDC):</t>
  </si>
  <si>
    <t>PM Flux Linkage [Vs]:</t>
  </si>
  <si>
    <t>Rated Speed [rpm]:</t>
  </si>
  <si>
    <t>Rated Power [W]:</t>
  </si>
  <si>
    <t>Moment of Inertia [kg/m2]:</t>
  </si>
  <si>
    <t>year 1</t>
  </si>
  <si>
    <t>year 2</t>
  </si>
  <si>
    <t>year 3</t>
  </si>
  <si>
    <t>year 4</t>
  </si>
  <si>
    <t>PMSM</t>
  </si>
  <si>
    <t>BLDC</t>
  </si>
  <si>
    <t>Motortype</t>
  </si>
  <si>
    <t>Phase Connection</t>
  </si>
  <si>
    <t>star</t>
  </si>
  <si>
    <r>
      <t>Phase inductivity L</t>
    </r>
    <r>
      <rPr>
        <vertAlign val="subscript"/>
        <sz val="11"/>
        <color theme="1"/>
        <rFont val="Calibri"/>
        <family val="2"/>
        <scheme val="minor"/>
      </rPr>
      <t>d</t>
    </r>
    <r>
      <rPr>
        <sz val="11"/>
        <color theme="1"/>
        <rFont val="Calibri"/>
        <family val="2"/>
        <scheme val="minor"/>
      </rPr>
      <t xml:space="preserve"> [H]:</t>
    </r>
  </si>
  <si>
    <r>
      <t>Phase resistance R</t>
    </r>
    <r>
      <rPr>
        <vertAlign val="subscript"/>
        <sz val="11"/>
        <color theme="1"/>
        <rFont val="Calibri"/>
        <family val="2"/>
        <scheme val="minor"/>
      </rPr>
      <t>d</t>
    </r>
    <r>
      <rPr>
        <sz val="11"/>
        <color theme="1"/>
        <rFont val="Calibri"/>
        <family val="2"/>
        <scheme val="minor"/>
      </rPr>
      <t xml:space="preserve"> [Ohm]:</t>
    </r>
  </si>
  <si>
    <t>Pole pairs []:</t>
  </si>
  <si>
    <r>
      <t>Inducted Voltage V</t>
    </r>
    <r>
      <rPr>
        <vertAlign val="subscript"/>
        <sz val="11"/>
        <color theme="1"/>
        <rFont val="Calibri"/>
        <family val="2"/>
        <scheme val="minor"/>
      </rPr>
      <t xml:space="preserve">pol </t>
    </r>
    <r>
      <rPr>
        <sz val="11"/>
        <color theme="1"/>
        <rFont val="Calibri"/>
        <family val="2"/>
        <scheme val="minor"/>
      </rPr>
      <t>[Vrms]:</t>
    </r>
  </si>
  <si>
    <t>at Speed [rpm]:</t>
  </si>
  <si>
    <r>
      <t>Torque constant kt  [Nm/I</t>
    </r>
    <r>
      <rPr>
        <vertAlign val="subscript"/>
        <sz val="11"/>
        <color theme="1"/>
        <rFont val="Calibri"/>
        <family val="2"/>
        <scheme val="minor"/>
      </rPr>
      <t>ph_peak</t>
    </r>
    <r>
      <rPr>
        <sz val="11"/>
        <color theme="1"/>
        <rFont val="Calibri"/>
        <family val="2"/>
        <scheme val="minor"/>
      </rPr>
      <t>]:</t>
    </r>
  </si>
  <si>
    <r>
      <t>Speed constant kn [rpm/V</t>
    </r>
    <r>
      <rPr>
        <vertAlign val="subscript"/>
        <sz val="11"/>
        <color theme="1"/>
        <rFont val="Calibri"/>
        <family val="2"/>
        <scheme val="minor"/>
      </rPr>
      <t>pol_peak</t>
    </r>
    <r>
      <rPr>
        <sz val="11"/>
        <color theme="1"/>
        <rFont val="Calibri"/>
        <family val="2"/>
        <scheme val="minor"/>
      </rPr>
      <t>]:</t>
    </r>
  </si>
  <si>
    <r>
      <t>Voltage constant ku [V</t>
    </r>
    <r>
      <rPr>
        <vertAlign val="subscript"/>
        <sz val="11"/>
        <color theme="1"/>
        <rFont val="Calibri"/>
        <family val="2"/>
        <scheme val="minor"/>
      </rPr>
      <t>pol_peak</t>
    </r>
    <r>
      <rPr>
        <sz val="11"/>
        <color theme="1"/>
        <rFont val="Calibri"/>
        <family val="2"/>
        <scheme val="minor"/>
      </rPr>
      <t>/rpm]:</t>
    </r>
  </si>
  <si>
    <t>1. Motor Parameter</t>
  </si>
  <si>
    <t>2. Rated Operating Point</t>
  </si>
  <si>
    <t>3. Calculated Motor Constants</t>
  </si>
  <si>
    <t>electr. Freq. [Hz]:</t>
  </si>
  <si>
    <t>Vph [Vpeak]:</t>
  </si>
  <si>
    <t>Iph [Apeak]</t>
  </si>
  <si>
    <r>
      <t>Voltage constant ku [V</t>
    </r>
    <r>
      <rPr>
        <vertAlign val="subscript"/>
        <sz val="11"/>
        <color theme="1"/>
        <rFont val="Calibri"/>
        <family val="2"/>
        <scheme val="minor"/>
      </rPr>
      <t>pol_rms</t>
    </r>
    <r>
      <rPr>
        <sz val="11"/>
        <color theme="1"/>
        <rFont val="Calibri"/>
        <family val="2"/>
        <scheme val="minor"/>
      </rPr>
      <t>/rpm]:</t>
    </r>
  </si>
  <si>
    <r>
      <t>Torque constant kt  [Nm/I</t>
    </r>
    <r>
      <rPr>
        <vertAlign val="subscript"/>
        <sz val="11"/>
        <color theme="1"/>
        <rFont val="Calibri"/>
        <family val="2"/>
        <scheme val="minor"/>
      </rPr>
      <t>ph_rms</t>
    </r>
    <r>
      <rPr>
        <sz val="11"/>
        <color theme="1"/>
        <rFont val="Calibri"/>
        <family val="2"/>
        <scheme val="minor"/>
      </rPr>
      <t>]:</t>
    </r>
  </si>
  <si>
    <r>
      <t>Speed constant kn [rpm/V</t>
    </r>
    <r>
      <rPr>
        <vertAlign val="subscript"/>
        <sz val="11"/>
        <color theme="1"/>
        <rFont val="Calibri"/>
        <family val="2"/>
        <scheme val="minor"/>
      </rPr>
      <t>pol_rms</t>
    </r>
    <r>
      <rPr>
        <sz val="11"/>
        <color theme="1"/>
        <rFont val="Calibri"/>
        <family val="2"/>
        <scheme val="minor"/>
      </rPr>
      <t>]:</t>
    </r>
  </si>
  <si>
    <r>
      <t>Speed constant kn [rpm/V</t>
    </r>
    <r>
      <rPr>
        <vertAlign val="subscript"/>
        <sz val="11"/>
        <color theme="1"/>
        <rFont val="Calibri"/>
        <family val="2"/>
        <scheme val="minor"/>
      </rPr>
      <t>ph2ph_rms</t>
    </r>
    <r>
      <rPr>
        <sz val="11"/>
        <color theme="1"/>
        <rFont val="Calibri"/>
        <family val="2"/>
        <scheme val="minor"/>
      </rPr>
      <t>]:</t>
    </r>
  </si>
  <si>
    <t>Star connection</t>
  </si>
  <si>
    <t>Delta connection</t>
  </si>
  <si>
    <t>Rated Torque M [Nm]:</t>
  </si>
  <si>
    <t>Rated Phase Current Iph [Arms]:</t>
  </si>
  <si>
    <t>Rated Phase Voltage Vph [Vrms]:</t>
  </si>
  <si>
    <r>
      <t>Calculated Shaft Power</t>
    </r>
    <r>
      <rPr>
        <vertAlign val="subscript"/>
        <sz val="11"/>
        <color theme="1"/>
        <rFont val="Calibri"/>
        <family val="2"/>
        <scheme val="minor"/>
      </rPr>
      <t xml:space="preserve"> </t>
    </r>
    <r>
      <rPr>
        <sz val="11"/>
        <color theme="1"/>
        <rFont val="Calibri"/>
        <family val="2"/>
        <scheme val="minor"/>
      </rPr>
      <t>[W]:</t>
    </r>
  </si>
  <si>
    <r>
      <t>Calculated V</t>
    </r>
    <r>
      <rPr>
        <vertAlign val="subscript"/>
        <sz val="11"/>
        <color theme="1"/>
        <rFont val="Calibri"/>
        <family val="2"/>
        <scheme val="minor"/>
      </rPr>
      <t xml:space="preserve">ph </t>
    </r>
    <r>
      <rPr>
        <sz val="11"/>
        <color theme="1"/>
        <rFont val="Calibri"/>
        <family val="2"/>
        <scheme val="minor"/>
      </rPr>
      <t>[Vpeak]:</t>
    </r>
  </si>
  <si>
    <r>
      <t>Calculated I</t>
    </r>
    <r>
      <rPr>
        <vertAlign val="subscript"/>
        <sz val="11"/>
        <color theme="1"/>
        <rFont val="Calibri"/>
        <family val="2"/>
        <scheme val="minor"/>
      </rPr>
      <t xml:space="preserve">ph </t>
    </r>
    <r>
      <rPr>
        <sz val="11"/>
        <color theme="1"/>
        <rFont val="Calibri"/>
        <family val="2"/>
        <scheme val="minor"/>
      </rPr>
      <t>[Apeak]:</t>
    </r>
  </si>
  <si>
    <t>Calculated cos phi:</t>
  </si>
  <si>
    <r>
      <t>Calculated n</t>
    </r>
    <r>
      <rPr>
        <vertAlign val="subscript"/>
        <sz val="11"/>
        <color theme="1"/>
        <rFont val="Calibri"/>
        <family val="2"/>
        <scheme val="minor"/>
      </rPr>
      <t>el:</t>
    </r>
  </si>
  <si>
    <t xml:space="preserve">Please check if the calculated Motor Constants are consitent with the Data Sheet values. If not, please check Parameters and consider the conversion from rms to peak and phase to phase values. </t>
  </si>
  <si>
    <t xml:space="preserve">In the table below, the rated Operating Point and available Motor Constants are used to verify the Operating Point of the Motor. Please compare the values below with the rated Operating Point. If there is a signifficant variance between the values, please check the given values. </t>
  </si>
  <si>
    <t>5. Estimated quantities</t>
  </si>
  <si>
    <t>6. Additional information</t>
  </si>
  <si>
    <r>
      <t>Calculated V</t>
    </r>
    <r>
      <rPr>
        <vertAlign val="subscript"/>
        <sz val="11"/>
        <color theme="1"/>
        <rFont val="Calibri"/>
        <family val="2"/>
        <scheme val="minor"/>
      </rPr>
      <t xml:space="preserve">ph </t>
    </r>
    <r>
      <rPr>
        <sz val="11"/>
        <color theme="1"/>
        <rFont val="Calibri"/>
        <family val="2"/>
        <scheme val="minor"/>
      </rPr>
      <t>[Vrms]:</t>
    </r>
  </si>
  <si>
    <r>
      <t>Calculated I</t>
    </r>
    <r>
      <rPr>
        <vertAlign val="subscript"/>
        <sz val="11"/>
        <color theme="1"/>
        <rFont val="Calibri"/>
        <family val="2"/>
        <scheme val="minor"/>
      </rPr>
      <t xml:space="preserve">ph </t>
    </r>
    <r>
      <rPr>
        <sz val="11"/>
        <color theme="1"/>
        <rFont val="Calibri"/>
        <family val="2"/>
        <scheme val="minor"/>
      </rPr>
      <t>[Arms]:</t>
    </r>
  </si>
  <si>
    <t>4. Required Operating Point</t>
  </si>
  <si>
    <r>
      <t>Calculated V</t>
    </r>
    <r>
      <rPr>
        <vertAlign val="subscript"/>
        <sz val="11"/>
        <color theme="1"/>
        <rFont val="Calibri"/>
        <family val="2"/>
        <scheme val="minor"/>
      </rPr>
      <t>pol</t>
    </r>
    <r>
      <rPr>
        <sz val="11"/>
        <color theme="1"/>
        <rFont val="Calibri"/>
        <family val="2"/>
        <scheme val="minor"/>
      </rPr>
      <t xml:space="preserve"> [Vpeak]</t>
    </r>
  </si>
  <si>
    <r>
      <t>Calculated V</t>
    </r>
    <r>
      <rPr>
        <vertAlign val="subscript"/>
        <sz val="11"/>
        <color theme="1"/>
        <rFont val="Calibri"/>
        <family val="2"/>
        <scheme val="minor"/>
      </rPr>
      <t>pol</t>
    </r>
    <r>
      <rPr>
        <sz val="11"/>
        <color theme="1"/>
        <rFont val="Calibri"/>
        <family val="2"/>
        <scheme val="minor"/>
      </rPr>
      <t xml:space="preserve"> [Vrms]</t>
    </r>
  </si>
  <si>
    <r>
      <t>Calculated V</t>
    </r>
    <r>
      <rPr>
        <vertAlign val="subscript"/>
        <sz val="11"/>
        <color theme="1"/>
        <rFont val="Calibri"/>
        <family val="2"/>
        <scheme val="minor"/>
      </rPr>
      <t xml:space="preserve">ph_ph2ph </t>
    </r>
    <r>
      <rPr>
        <sz val="11"/>
        <color theme="1"/>
        <rFont val="Calibri"/>
        <family val="2"/>
        <scheme val="minor"/>
      </rPr>
      <t>[Vpeak]:</t>
    </r>
  </si>
  <si>
    <t>Converter Inquiry</t>
  </si>
  <si>
    <t>delta</t>
  </si>
  <si>
    <t>Amplitude and RMS</t>
  </si>
  <si>
    <r>
      <t>Voltage constant ku [V</t>
    </r>
    <r>
      <rPr>
        <vertAlign val="subscript"/>
        <sz val="11"/>
        <color theme="1"/>
        <rFont val="Calibri"/>
        <family val="2"/>
        <scheme val="minor"/>
      </rPr>
      <t>ph2ph_rms</t>
    </r>
    <r>
      <rPr>
        <sz val="11"/>
        <color theme="1"/>
        <rFont val="Calibri"/>
        <family val="2"/>
        <scheme val="minor"/>
      </rPr>
      <t>/rpm]:</t>
    </r>
  </si>
  <si>
    <t>This document is intended to identify Celeroton converters, which can/might be used for customer motors. Please fill in the requested Motor Parameters and Rated Operating Point (yellow fields).</t>
  </si>
  <si>
    <t xml:space="preserve">Phase connection (star or delta):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</si>
</sst>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vertAlign val="subscript"/>
      <sz val="11"/>
      <color theme="1"/>
      <name val="Calibri"/>
      <family val="2"/>
      <scheme val="minor"/>
    </font>
    <font>
      <sz val="9"/>
      <color indexed="81"/>
      <name val="Segoe UI"/>
      <family val="2"/>
    </font>
    <font>
      <b/>
      <sz val="9"/>
      <color indexed="81"/>
      <name val="Segoe UI"/>
      <family val="2"/>
    </font>
    <font>
      <sz val="10"/>
      <color theme="1"/>
      <name val="Calibri"/>
      <family val="2"/>
      <scheme val="minor"/>
    </font>
    <font>
      <b/>
      <i/>
      <sz val="14"/>
      <color theme="1"/>
      <name val="Calibri"/>
      <family val="2"/>
      <scheme val="minor"/>
    </font>
  </fonts>
  <fills count="4">
    <fill>
      <patternFill patternType="none"/>
    </fill>
    <fill>
      <patternFill patternType="gray125"/>
    </fill>
    <fill>
      <patternFill patternType="solid">
        <fgColor rgb="FFAFBCC9"/>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2">
    <xf numFmtId="0" fontId="0" fillId="0" borderId="0" xfId="0"/>
    <xf numFmtId="0" fontId="0" fillId="3" borderId="11" xfId="0" applyFill="1" applyBorder="1" applyProtection="1">
      <protection locked="0"/>
    </xf>
    <xf numFmtId="0" fontId="0" fillId="3" borderId="14" xfId="0" applyFill="1" applyBorder="1" applyProtection="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5" xfId="0" applyNumberFormat="1" applyFill="1" applyBorder="1" applyAlignment="1" applyProtection="1">
      <alignment horizontal="left" vertical="top" wrapText="1"/>
      <protection locked="0"/>
    </xf>
    <xf numFmtId="11" fontId="0" fillId="3" borderId="3" xfId="0" applyNumberFormat="1" applyFill="1" applyBorder="1" applyAlignment="1" applyProtection="1">
      <alignment horizontal="left" vertical="top" wrapText="1"/>
      <protection locked="0"/>
    </xf>
    <xf numFmtId="164" fontId="0" fillId="0" borderId="3" xfId="0" applyNumberFormat="1" applyFill="1" applyBorder="1" applyAlignment="1" applyProtection="1">
      <alignment horizontal="left" vertical="top" wrapText="1"/>
      <protection hidden="1"/>
    </xf>
    <xf numFmtId="0" fontId="8" fillId="0" borderId="0" xfId="0" applyFont="1" applyProtection="1">
      <protection hidden="1"/>
    </xf>
    <xf numFmtId="0" fontId="0" fillId="0" borderId="0" xfId="0" applyProtection="1">
      <protection hidden="1"/>
    </xf>
    <xf numFmtId="0" fontId="0" fillId="0" borderId="3" xfId="0" applyBorder="1" applyProtection="1">
      <protection hidden="1"/>
    </xf>
    <xf numFmtId="0" fontId="0" fillId="3" borderId="5" xfId="0" applyFill="1" applyBorder="1" applyProtection="1">
      <protection hidden="1"/>
    </xf>
    <xf numFmtId="0" fontId="1" fillId="0" borderId="0" xfId="0" applyFont="1" applyProtection="1">
      <protection hidden="1"/>
    </xf>
    <xf numFmtId="0" fontId="0" fillId="0" borderId="6" xfId="0" applyBorder="1" applyProtection="1">
      <protection hidden="1"/>
    </xf>
    <xf numFmtId="0" fontId="0" fillId="0" borderId="7" xfId="0" applyBorder="1" applyProtection="1">
      <protection hidden="1"/>
    </xf>
    <xf numFmtId="0" fontId="0" fillId="2" borderId="3" xfId="0" applyFill="1" applyBorder="1" applyProtection="1">
      <protection hidden="1"/>
    </xf>
    <xf numFmtId="0" fontId="0" fillId="2" borderId="4" xfId="0" applyFill="1" applyBorder="1" applyProtection="1">
      <protection hidden="1"/>
    </xf>
    <xf numFmtId="0" fontId="0" fillId="2" borderId="5" xfId="0" applyFill="1" applyBorder="1" applyProtection="1">
      <protection hidden="1"/>
    </xf>
    <xf numFmtId="0" fontId="0" fillId="0" borderId="0" xfId="0" applyAlignment="1" applyProtection="1">
      <alignment horizontal="left" vertical="center"/>
      <protection hidden="1"/>
    </xf>
    <xf numFmtId="0" fontId="0" fillId="0" borderId="0" xfId="0" applyFill="1" applyBorder="1" applyAlignment="1" applyProtection="1">
      <alignment vertical="top" wrapText="1"/>
      <protection hidden="1"/>
    </xf>
    <xf numFmtId="0" fontId="0" fillId="0" borderId="0" xfId="0" applyAlignment="1" applyProtection="1">
      <alignment horizontal="left" vertical="center" indent="5"/>
      <protection hidden="1"/>
    </xf>
    <xf numFmtId="0" fontId="0" fillId="0" borderId="0" xfId="0" applyFill="1" applyBorder="1" applyProtection="1">
      <protection hidden="1"/>
    </xf>
    <xf numFmtId="0" fontId="0" fillId="0" borderId="0" xfId="0" applyFill="1" applyBorder="1" applyAlignment="1" applyProtection="1">
      <protection hidden="1"/>
    </xf>
    <xf numFmtId="0" fontId="0" fillId="2" borderId="4" xfId="0" applyFill="1" applyBorder="1" applyAlignment="1" applyProtection="1">
      <alignment vertical="top" wrapText="1"/>
      <protection hidden="1"/>
    </xf>
    <xf numFmtId="0" fontId="1" fillId="0" borderId="0" xfId="0" applyFont="1" applyFill="1" applyBorder="1" applyAlignment="1" applyProtection="1">
      <protection hidden="1"/>
    </xf>
    <xf numFmtId="0" fontId="7" fillId="2" borderId="4" xfId="0" applyFont="1" applyFill="1" applyBorder="1" applyAlignment="1" applyProtection="1">
      <alignment vertical="top" wrapText="1"/>
      <protection hidden="1"/>
    </xf>
    <xf numFmtId="2" fontId="7" fillId="2" borderId="5" xfId="0" applyNumberFormat="1" applyFont="1" applyFill="1" applyBorder="1" applyAlignment="1" applyProtection="1">
      <alignment horizontal="left" vertical="top" wrapText="1"/>
      <protection hidden="1"/>
    </xf>
    <xf numFmtId="0" fontId="7" fillId="2" borderId="4" xfId="0" applyFont="1" applyFill="1" applyBorder="1" applyAlignment="1" applyProtection="1">
      <alignment horizontal="left" vertical="top" wrapText="1"/>
      <protection hidden="1"/>
    </xf>
    <xf numFmtId="0" fontId="0" fillId="0" borderId="0" xfId="0" applyAlignment="1" applyProtection="1">
      <alignment horizontal="left"/>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vertical="center" wrapText="1"/>
      <protection hidden="1"/>
    </xf>
    <xf numFmtId="48" fontId="0" fillId="2" borderId="1" xfId="0" applyNumberFormat="1" applyFont="1" applyFill="1" applyBorder="1" applyAlignment="1" applyProtection="1">
      <alignment horizontal="left" vertical="top" wrapText="1"/>
      <protection hidden="1"/>
    </xf>
    <xf numFmtId="48" fontId="0" fillId="0" borderId="5" xfId="0" applyNumberFormat="1" applyFill="1" applyBorder="1" applyAlignment="1" applyProtection="1">
      <alignment horizontal="left" vertical="center" wrapText="1"/>
      <protection hidden="1"/>
    </xf>
    <xf numFmtId="48" fontId="0" fillId="0" borderId="1" xfId="0" applyNumberFormat="1" applyFill="1" applyBorder="1" applyAlignment="1" applyProtection="1">
      <alignment horizontal="left" vertical="top" wrapText="1"/>
      <protection hidden="1"/>
    </xf>
    <xf numFmtId="48" fontId="0" fillId="2" borderId="1" xfId="0" applyNumberFormat="1" applyFill="1" applyBorder="1" applyAlignment="1" applyProtection="1">
      <alignment horizontal="left" vertical="top" wrapText="1"/>
      <protection hidden="1"/>
    </xf>
    <xf numFmtId="0" fontId="0" fillId="0" borderId="0" xfId="0" applyFill="1" applyBorder="1" applyAlignment="1" applyProtection="1">
      <alignment horizontal="left"/>
      <protection hidden="1"/>
    </xf>
    <xf numFmtId="164" fontId="0" fillId="0" borderId="0" xfId="0" applyNumberFormat="1" applyFill="1" applyBorder="1" applyAlignment="1" applyProtection="1">
      <alignment horizontal="left" vertical="top" wrapText="1"/>
      <protection hidden="1"/>
    </xf>
    <xf numFmtId="11" fontId="0" fillId="0" borderId="0" xfId="0" applyNumberFormat="1" applyFill="1" applyBorder="1" applyAlignment="1" applyProtection="1">
      <alignment horizontal="left" vertical="top" wrapText="1"/>
      <protection hidden="1"/>
    </xf>
    <xf numFmtId="0" fontId="0" fillId="0" borderId="0" xfId="0" applyFont="1" applyFill="1" applyBorder="1" applyAlignment="1" applyProtection="1">
      <alignment horizontal="left"/>
      <protection hidden="1"/>
    </xf>
    <xf numFmtId="0" fontId="0" fillId="0" borderId="0" xfId="0" applyNumberFormat="1" applyFont="1" applyFill="1" applyBorder="1" applyAlignment="1" applyProtection="1">
      <alignment horizontal="left"/>
      <protection hidden="1"/>
    </xf>
    <xf numFmtId="0" fontId="1" fillId="0" borderId="0" xfId="0" applyFont="1" applyFill="1" applyBorder="1" applyAlignment="1" applyProtection="1">
      <alignment horizontal="left"/>
      <protection hidden="1"/>
    </xf>
    <xf numFmtId="0" fontId="1" fillId="0" borderId="0" xfId="0" applyFont="1" applyFill="1" applyBorder="1" applyAlignment="1" applyProtection="1">
      <alignment horizontal="left" vertical="center"/>
      <protection hidden="1"/>
    </xf>
    <xf numFmtId="11" fontId="0" fillId="2" borderId="1" xfId="0" applyNumberFormat="1" applyFill="1" applyBorder="1" applyAlignment="1" applyProtection="1">
      <alignment horizontal="left" vertical="top" wrapText="1"/>
      <protection hidden="1"/>
    </xf>
    <xf numFmtId="164" fontId="0" fillId="2" borderId="1" xfId="0" applyNumberFormat="1" applyFill="1" applyBorder="1" applyAlignment="1" applyProtection="1">
      <alignment horizontal="left" vertical="top" wrapText="1"/>
      <protection hidden="1"/>
    </xf>
    <xf numFmtId="164" fontId="0" fillId="0" borderId="1" xfId="0" applyNumberFormat="1" applyFill="1" applyBorder="1" applyAlignment="1" applyProtection="1">
      <alignment horizontal="left" vertical="top" wrapText="1"/>
      <protection hidden="1"/>
    </xf>
    <xf numFmtId="164" fontId="0" fillId="2" borderId="3" xfId="0" applyNumberFormat="1" applyFill="1" applyBorder="1" applyAlignment="1" applyProtection="1">
      <alignment horizontal="left" vertical="top" wrapText="1"/>
      <protection hidden="1"/>
    </xf>
    <xf numFmtId="2" fontId="0" fillId="0" borderId="3" xfId="0" applyNumberFormat="1" applyFill="1" applyBorder="1" applyAlignment="1" applyProtection="1">
      <alignment horizontal="left" vertical="top" wrapText="1"/>
      <protection hidden="1"/>
    </xf>
    <xf numFmtId="2" fontId="0" fillId="0" borderId="1" xfId="0" applyNumberFormat="1" applyFill="1" applyBorder="1" applyAlignment="1" applyProtection="1">
      <alignment horizontal="left" vertical="top" wrapText="1"/>
      <protection hidden="1"/>
    </xf>
    <xf numFmtId="0" fontId="2" fillId="0" borderId="6" xfId="0" applyFont="1" applyBorder="1" applyAlignment="1" applyProtection="1">
      <alignment vertical="center"/>
      <protection hidden="1"/>
    </xf>
    <xf numFmtId="0" fontId="0" fillId="0" borderId="8" xfId="0" applyBorder="1" applyProtection="1">
      <protection hidden="1"/>
    </xf>
    <xf numFmtId="0" fontId="0" fillId="0" borderId="13" xfId="0" applyBorder="1" applyProtection="1">
      <protection hidden="1"/>
    </xf>
    <xf numFmtId="0" fontId="3" fillId="0" borderId="10" xfId="0" applyFont="1" applyBorder="1" applyAlignment="1" applyProtection="1">
      <alignment vertical="center"/>
      <protection hidden="1"/>
    </xf>
    <xf numFmtId="0" fontId="0" fillId="0" borderId="12" xfId="0" applyBorder="1" applyProtection="1">
      <protection hidden="1"/>
    </xf>
    <xf numFmtId="0" fontId="0" fillId="0" borderId="0" xfId="0" applyAlignment="1" applyProtection="1">
      <alignment vertical="center"/>
      <protection hidden="1"/>
    </xf>
    <xf numFmtId="0" fontId="2" fillId="0" borderId="0" xfId="0" applyFont="1" applyAlignment="1" applyProtection="1">
      <alignment vertical="center"/>
      <protection hidden="1"/>
    </xf>
    <xf numFmtId="0" fontId="1" fillId="0" borderId="11" xfId="0" applyFont="1" applyBorder="1" applyProtection="1">
      <protection hidden="1"/>
    </xf>
    <xf numFmtId="0" fontId="0" fillId="0" borderId="0" xfId="0" applyBorder="1" applyProtection="1">
      <protection hidden="1"/>
    </xf>
    <xf numFmtId="0" fontId="2" fillId="0" borderId="3" xfId="0" applyFont="1" applyBorder="1" applyAlignment="1" applyProtection="1">
      <alignment vertical="center"/>
      <protection hidden="1"/>
    </xf>
    <xf numFmtId="0" fontId="0" fillId="0" borderId="4" xfId="0" applyBorder="1" applyProtection="1">
      <protection hidden="1"/>
    </xf>
    <xf numFmtId="0" fontId="2" fillId="0" borderId="3" xfId="0" applyFont="1" applyBorder="1" applyAlignment="1" applyProtection="1">
      <alignment horizontal="left" vertical="center"/>
      <protection hidden="1"/>
    </xf>
    <xf numFmtId="0" fontId="2" fillId="0" borderId="4" xfId="0" applyFont="1" applyBorder="1" applyAlignment="1" applyProtection="1">
      <alignment horizontal="left" vertical="center"/>
      <protection hidden="1"/>
    </xf>
    <xf numFmtId="0" fontId="3" fillId="0" borderId="0" xfId="0" applyFont="1" applyAlignment="1" applyProtection="1">
      <alignment vertical="center"/>
      <protection hidden="1"/>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3" borderId="1"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48" fontId="0" fillId="3" borderId="1" xfId="0" applyNumberFormat="1" applyFill="1" applyBorder="1" applyAlignment="1" applyProtection="1">
      <alignment horizontal="left" vertical="top" wrapText="1"/>
      <protection locked="0"/>
    </xf>
    <xf numFmtId="0" fontId="0" fillId="3" borderId="4" xfId="0" applyFill="1" applyBorder="1" applyAlignment="1" applyProtection="1">
      <alignment horizontal="left" vertical="top"/>
      <protection locked="0"/>
    </xf>
    <xf numFmtId="0" fontId="0" fillId="3" borderId="5" xfId="0" applyFill="1" applyBorder="1" applyAlignment="1" applyProtection="1">
      <alignment horizontal="left" vertical="top"/>
      <protection locked="0"/>
    </xf>
    <xf numFmtId="0" fontId="0" fillId="3" borderId="3" xfId="0" applyNumberFormat="1" applyFill="1" applyBorder="1" applyAlignment="1" applyProtection="1">
      <alignment horizontal="left" vertical="top" wrapText="1"/>
      <protection locked="0"/>
    </xf>
    <xf numFmtId="0" fontId="0" fillId="3" borderId="4" xfId="0" applyNumberFormat="1" applyFill="1" applyBorder="1" applyAlignment="1" applyProtection="1">
      <alignment horizontal="left" vertical="top" wrapText="1"/>
      <protection locked="0"/>
    </xf>
    <xf numFmtId="0" fontId="0" fillId="3" borderId="5" xfId="0" applyNumberFormat="1" applyFill="1" applyBorder="1" applyAlignment="1" applyProtection="1">
      <alignment horizontal="left" vertical="top" wrapText="1"/>
      <protection locked="0"/>
    </xf>
    <xf numFmtId="11" fontId="0" fillId="3" borderId="3" xfId="0" applyNumberFormat="1" applyFill="1" applyBorder="1" applyAlignment="1" applyProtection="1">
      <alignment horizontal="left" vertical="top" wrapText="1"/>
      <protection locked="0"/>
    </xf>
  </cellXfs>
  <cellStyles count="1">
    <cellStyle name="Standard" xfId="0" builtinId="0"/>
  </cellStyles>
  <dxfs count="2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AFBCC9"/>
      <color rgb="FF798FA5"/>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xdr:col>
      <xdr:colOff>482599</xdr:colOff>
      <xdr:row>0</xdr:row>
      <xdr:rowOff>21224</xdr:rowOff>
    </xdr:from>
    <xdr:to>
      <xdr:col>5</xdr:col>
      <xdr:colOff>881346</xdr:colOff>
      <xdr:row>1</xdr:row>
      <xdr:rowOff>141487</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84061" y="21224"/>
          <a:ext cx="2318400" cy="362051"/>
        </a:xfrm>
        <a:prstGeom prst="rect">
          <a:avLst/>
        </a:prstGeom>
      </xdr:spPr>
    </xdr:pic>
    <xdr:clientData/>
  </xdr:twoCellAnchor>
  <xdr:twoCellAnchor editAs="oneCell">
    <xdr:from>
      <xdr:col>7</xdr:col>
      <xdr:colOff>6682</xdr:colOff>
      <xdr:row>23</xdr:row>
      <xdr:rowOff>42826</xdr:rowOff>
    </xdr:from>
    <xdr:to>
      <xdr:col>10</xdr:col>
      <xdr:colOff>203116</xdr:colOff>
      <xdr:row>30</xdr:row>
      <xdr:rowOff>85757</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48725" y="5062087"/>
          <a:ext cx="2880000" cy="1666322"/>
        </a:xfrm>
        <a:prstGeom prst="rect">
          <a:avLst/>
        </a:prstGeom>
      </xdr:spPr>
    </xdr:pic>
    <xdr:clientData/>
  </xdr:twoCellAnchor>
  <xdr:twoCellAnchor editAs="oneCell">
    <xdr:from>
      <xdr:col>11</xdr:col>
      <xdr:colOff>12737</xdr:colOff>
      <xdr:row>12</xdr:row>
      <xdr:rowOff>109838</xdr:rowOff>
    </xdr:from>
    <xdr:to>
      <xdr:col>14</xdr:col>
      <xdr:colOff>543675</xdr:colOff>
      <xdr:row>19</xdr:row>
      <xdr:rowOff>201120</xdr:rowOff>
    </xdr:to>
    <xdr:pic>
      <xdr:nvPicPr>
        <xdr:cNvPr id="6" name="Grafik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516614" y="2214130"/>
          <a:ext cx="2887276" cy="1949390"/>
        </a:xfrm>
        <a:prstGeom prst="rect">
          <a:avLst/>
        </a:prstGeom>
      </xdr:spPr>
    </xdr:pic>
    <xdr:clientData/>
  </xdr:twoCellAnchor>
  <xdr:twoCellAnchor editAs="oneCell">
    <xdr:from>
      <xdr:col>7</xdr:col>
      <xdr:colOff>6549</xdr:colOff>
      <xdr:row>12</xdr:row>
      <xdr:rowOff>93778</xdr:rowOff>
    </xdr:from>
    <xdr:to>
      <xdr:col>10</xdr:col>
      <xdr:colOff>117073</xdr:colOff>
      <xdr:row>20</xdr:row>
      <xdr:rowOff>173225</xdr:rowOff>
    </xdr:to>
    <xdr:pic>
      <xdr:nvPicPr>
        <xdr:cNvPr id="7" name="Grafik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958334" y="2198070"/>
          <a:ext cx="2877170" cy="216615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1"/>
  <sheetViews>
    <sheetView tabSelected="1" zoomScale="130" zoomScaleNormal="130" workbookViewId="0">
      <selection activeCell="B8" sqref="B8:C8"/>
    </sheetView>
  </sheetViews>
  <sheetFormatPr baseColWidth="10" defaultColWidth="11.42578125" defaultRowHeight="15" x14ac:dyDescent="0.25"/>
  <cols>
    <col min="1" max="1" width="14.7109375" style="17" customWidth="1"/>
    <col min="2" max="9" width="14.42578125" style="17" customWidth="1"/>
    <col min="10" max="16384" width="11.42578125" style="17"/>
  </cols>
  <sheetData>
    <row r="1" spans="1:12" ht="18.75" x14ac:dyDescent="0.3">
      <c r="A1" s="16" t="s">
        <v>66</v>
      </c>
    </row>
    <row r="3" spans="1:12" x14ac:dyDescent="0.25">
      <c r="A3" s="18" t="s">
        <v>5</v>
      </c>
      <c r="B3" s="19"/>
    </row>
    <row r="5" spans="1:12" x14ac:dyDescent="0.25">
      <c r="A5" s="20" t="s">
        <v>0</v>
      </c>
      <c r="B5" s="20"/>
      <c r="C5" s="20"/>
      <c r="D5" s="20" t="s">
        <v>4</v>
      </c>
    </row>
    <row r="6" spans="1:12" x14ac:dyDescent="0.25">
      <c r="A6" s="18" t="s">
        <v>9</v>
      </c>
      <c r="B6" s="70"/>
      <c r="C6" s="71"/>
      <c r="D6" s="18" t="s">
        <v>2</v>
      </c>
      <c r="E6" s="70"/>
      <c r="F6" s="71"/>
    </row>
    <row r="7" spans="1:12" x14ac:dyDescent="0.25">
      <c r="A7" s="18" t="s">
        <v>10</v>
      </c>
      <c r="B7" s="70"/>
      <c r="C7" s="71"/>
      <c r="D7" s="18" t="s">
        <v>3</v>
      </c>
      <c r="E7" s="70"/>
      <c r="F7" s="71"/>
    </row>
    <row r="8" spans="1:12" x14ac:dyDescent="0.25">
      <c r="A8" s="18" t="s">
        <v>11</v>
      </c>
      <c r="B8" s="70"/>
      <c r="C8" s="71"/>
      <c r="D8" s="18" t="s">
        <v>12</v>
      </c>
      <c r="E8" s="70"/>
      <c r="F8" s="71"/>
    </row>
    <row r="9" spans="1:12" x14ac:dyDescent="0.25">
      <c r="A9" s="18" t="s">
        <v>1</v>
      </c>
      <c r="B9" s="70"/>
      <c r="C9" s="71"/>
      <c r="D9" s="21"/>
      <c r="E9" s="22"/>
      <c r="F9" s="22"/>
    </row>
    <row r="11" spans="1:12" ht="5.25" customHeight="1" x14ac:dyDescent="0.25">
      <c r="A11" s="23"/>
      <c r="B11" s="24"/>
      <c r="C11" s="24"/>
      <c r="D11" s="24"/>
      <c r="E11" s="24"/>
      <c r="F11" s="25"/>
    </row>
    <row r="12" spans="1:12" x14ac:dyDescent="0.25">
      <c r="H12" s="20" t="s">
        <v>46</v>
      </c>
      <c r="L12" s="20" t="s">
        <v>47</v>
      </c>
    </row>
    <row r="13" spans="1:12" x14ac:dyDescent="0.25">
      <c r="A13" s="72" t="s">
        <v>70</v>
      </c>
      <c r="B13" s="72"/>
      <c r="C13" s="72"/>
      <c r="D13" s="72"/>
      <c r="E13" s="72"/>
      <c r="F13" s="72"/>
    </row>
    <row r="14" spans="1:12" ht="42" customHeight="1" x14ac:dyDescent="0.25">
      <c r="A14" s="72"/>
      <c r="B14" s="72"/>
      <c r="C14" s="72"/>
      <c r="D14" s="72"/>
      <c r="E14" s="72"/>
      <c r="F14" s="72"/>
    </row>
    <row r="15" spans="1:12" ht="18" customHeight="1" x14ac:dyDescent="0.25"/>
    <row r="16" spans="1:12" ht="18" customHeight="1" x14ac:dyDescent="0.25">
      <c r="A16" s="20" t="s">
        <v>36</v>
      </c>
    </row>
    <row r="17" spans="1:9" ht="18" customHeight="1" x14ac:dyDescent="0.25">
      <c r="A17" s="26" t="s">
        <v>14</v>
      </c>
      <c r="B17" s="27"/>
      <c r="C17" s="27"/>
      <c r="D17" s="73"/>
      <c r="E17" s="73"/>
      <c r="F17" s="73"/>
      <c r="I17" s="28"/>
    </row>
    <row r="18" spans="1:9" ht="18" customHeight="1" x14ac:dyDescent="0.25">
      <c r="A18" s="29" t="s">
        <v>71</v>
      </c>
      <c r="B18" s="29"/>
      <c r="C18" s="27"/>
      <c r="D18" s="74"/>
      <c r="E18" s="70"/>
      <c r="F18" s="71"/>
      <c r="I18" s="28"/>
    </row>
    <row r="19" spans="1:9" ht="18" customHeight="1" x14ac:dyDescent="0.25">
      <c r="A19" s="29" t="s">
        <v>30</v>
      </c>
      <c r="B19" s="30"/>
      <c r="C19" s="30"/>
      <c r="D19" s="73"/>
      <c r="E19" s="73"/>
      <c r="F19" s="73"/>
      <c r="I19" s="28"/>
    </row>
    <row r="20" spans="1:9" ht="18" customHeight="1" x14ac:dyDescent="0.35">
      <c r="A20" s="29" t="s">
        <v>28</v>
      </c>
      <c r="C20" s="27"/>
      <c r="D20" s="75"/>
      <c r="E20" s="75"/>
      <c r="F20" s="75"/>
      <c r="I20" s="28"/>
    </row>
    <row r="21" spans="1:9" ht="18" customHeight="1" x14ac:dyDescent="0.35">
      <c r="A21" s="30" t="s">
        <v>29</v>
      </c>
      <c r="B21" s="30"/>
      <c r="C21" s="27"/>
      <c r="D21" s="75"/>
      <c r="E21" s="75"/>
      <c r="F21" s="75"/>
      <c r="I21" s="28"/>
    </row>
    <row r="22" spans="1:9" ht="18" customHeight="1" x14ac:dyDescent="0.25">
      <c r="A22" s="30" t="s">
        <v>18</v>
      </c>
      <c r="B22" s="30"/>
      <c r="C22" s="27"/>
      <c r="D22" s="75"/>
      <c r="E22" s="75"/>
      <c r="F22" s="75"/>
      <c r="I22" s="28"/>
    </row>
    <row r="23" spans="1:9" ht="18" customHeight="1" x14ac:dyDescent="0.25">
      <c r="A23" s="30" t="s">
        <v>15</v>
      </c>
      <c r="B23" s="30"/>
      <c r="C23" s="27"/>
      <c r="D23" s="75"/>
      <c r="E23" s="75"/>
      <c r="F23" s="75"/>
      <c r="H23" s="20" t="s">
        <v>68</v>
      </c>
      <c r="I23" s="28"/>
    </row>
    <row r="24" spans="1:9" ht="18" customHeight="1" x14ac:dyDescent="0.35">
      <c r="A24" s="30" t="s">
        <v>31</v>
      </c>
      <c r="B24" s="30"/>
      <c r="C24" s="27"/>
      <c r="D24" s="14"/>
      <c r="E24" s="31" t="s">
        <v>32</v>
      </c>
      <c r="F24" s="13"/>
      <c r="I24" s="28"/>
    </row>
    <row r="25" spans="1:9" ht="18" customHeight="1" x14ac:dyDescent="0.25">
      <c r="A25" s="30"/>
      <c r="B25" s="30"/>
      <c r="C25" s="27"/>
      <c r="D25" s="27"/>
      <c r="E25" s="27"/>
      <c r="F25" s="27"/>
      <c r="I25" s="28"/>
    </row>
    <row r="26" spans="1:9" ht="18" customHeight="1" x14ac:dyDescent="0.25">
      <c r="A26" s="32" t="s">
        <v>37</v>
      </c>
      <c r="B26" s="30"/>
      <c r="C26" s="27"/>
      <c r="D26" s="27"/>
      <c r="E26" s="27"/>
      <c r="F26" s="27"/>
      <c r="I26" s="28"/>
    </row>
    <row r="27" spans="1:9" ht="18" customHeight="1" x14ac:dyDescent="0.25">
      <c r="A27" s="29" t="s">
        <v>16</v>
      </c>
      <c r="B27" s="30"/>
      <c r="C27" s="30"/>
      <c r="D27" s="12"/>
      <c r="E27" s="33" t="s">
        <v>39</v>
      </c>
      <c r="F27" s="34" t="str">
        <f>IF(AND(ISNUMBER($D$19),ISNUMBER($D$27)),($D$27*$D$19)/(60),"")</f>
        <v/>
      </c>
      <c r="I27" s="28"/>
    </row>
    <row r="28" spans="1:9" ht="18" customHeight="1" x14ac:dyDescent="0.25">
      <c r="A28" s="30" t="s">
        <v>17</v>
      </c>
      <c r="B28" s="30"/>
      <c r="C28" s="30"/>
      <c r="D28" s="78"/>
      <c r="E28" s="79"/>
      <c r="F28" s="80"/>
      <c r="I28" s="28"/>
    </row>
    <row r="29" spans="1:9" ht="18" customHeight="1" x14ac:dyDescent="0.25">
      <c r="A29" s="30" t="s">
        <v>50</v>
      </c>
      <c r="B29" s="30"/>
      <c r="C29" s="30"/>
      <c r="D29" s="12"/>
      <c r="E29" s="35" t="s">
        <v>40</v>
      </c>
      <c r="F29" s="34" t="str">
        <f>IF(ISNUMBER(D29),D29*SQRT(2),"")</f>
        <v/>
      </c>
    </row>
    <row r="30" spans="1:9" ht="18" customHeight="1" x14ac:dyDescent="0.25">
      <c r="A30" s="30" t="s">
        <v>49</v>
      </c>
      <c r="B30" s="30"/>
      <c r="C30" s="30"/>
      <c r="D30" s="12"/>
      <c r="E30" s="35" t="s">
        <v>41</v>
      </c>
      <c r="F30" s="34" t="str">
        <f>IF(ISNUMBER(D30),D30*SQRT(2),"")</f>
        <v/>
      </c>
      <c r="I30" s="28"/>
    </row>
    <row r="31" spans="1:9" ht="18" customHeight="1" x14ac:dyDescent="0.25">
      <c r="A31" s="30" t="s">
        <v>48</v>
      </c>
      <c r="B31" s="30"/>
      <c r="C31" s="30"/>
      <c r="D31" s="81"/>
      <c r="E31" s="79"/>
      <c r="F31" s="80"/>
      <c r="I31" s="28"/>
    </row>
    <row r="32" spans="1:9" ht="18" customHeight="1" x14ac:dyDescent="0.25">
      <c r="I32" s="28"/>
    </row>
    <row r="33" spans="1:9" ht="5.25" customHeight="1" x14ac:dyDescent="0.25">
      <c r="A33" s="23"/>
      <c r="B33" s="24"/>
      <c r="C33" s="24"/>
      <c r="D33" s="24"/>
      <c r="E33" s="24"/>
      <c r="F33" s="25"/>
    </row>
    <row r="35" spans="1:9" ht="17.45" customHeight="1" x14ac:dyDescent="0.25">
      <c r="A35" s="72" t="s">
        <v>56</v>
      </c>
      <c r="B35" s="72"/>
      <c r="C35" s="72"/>
      <c r="D35" s="72"/>
      <c r="E35" s="72"/>
      <c r="F35" s="72"/>
      <c r="I35" s="28"/>
    </row>
    <row r="36" spans="1:9" ht="30" customHeight="1" x14ac:dyDescent="0.25">
      <c r="A36" s="72"/>
      <c r="B36" s="72"/>
      <c r="C36" s="72"/>
      <c r="D36" s="72"/>
      <c r="E36" s="72"/>
      <c r="F36" s="72"/>
      <c r="I36" s="28"/>
    </row>
    <row r="38" spans="1:9" ht="18" customHeight="1" x14ac:dyDescent="0.25">
      <c r="A38" s="32" t="s">
        <v>38</v>
      </c>
      <c r="B38" s="30"/>
      <c r="C38" s="30"/>
      <c r="D38" s="36"/>
      <c r="E38" s="36"/>
      <c r="F38" s="36"/>
      <c r="G38" s="36"/>
    </row>
    <row r="39" spans="1:9" ht="18" customHeight="1" x14ac:dyDescent="0.25">
      <c r="A39" s="30" t="s">
        <v>15</v>
      </c>
      <c r="B39" s="37"/>
      <c r="C39" s="38"/>
      <c r="D39" s="39" t="str">
        <f>IF(ISNUMBER(D23),D23,"PM Fl. missing")</f>
        <v>PM Fl. missing</v>
      </c>
      <c r="E39" s="40" t="str">
        <f>IF(ISNUMBER(E40),E40*60/2/PI(),"")</f>
        <v/>
      </c>
      <c r="I39" s="28"/>
    </row>
    <row r="40" spans="1:9" ht="18" customHeight="1" x14ac:dyDescent="0.35">
      <c r="A40" s="30" t="s">
        <v>35</v>
      </c>
      <c r="C40" s="38"/>
      <c r="D40" s="41" t="str">
        <f>IF(ISNUMBER(D39),D23*2*PI()/60,"")</f>
        <v/>
      </c>
      <c r="E40" s="39" t="str">
        <f>IF(ISBLANK($D$24),"Vpol missing",IF(ISBLANK($F$24),"Speed missing",$D$24*SQRT(2)/($F$24)))</f>
        <v>Vpol missing</v>
      </c>
      <c r="I40" s="28"/>
    </row>
    <row r="41" spans="1:9" ht="18" customHeight="1" x14ac:dyDescent="0.35">
      <c r="A41" s="30" t="s">
        <v>42</v>
      </c>
      <c r="C41" s="38"/>
      <c r="D41" s="41" t="str">
        <f>IF(ISNUMBER($D$40),$D$40/SQRT(2),"")</f>
        <v/>
      </c>
      <c r="E41" s="42" t="str">
        <f>IF(ISNUMBER($E$40),$E$40/SQRT(2),"Vpol missing")</f>
        <v>Vpol missing</v>
      </c>
      <c r="I41" s="28"/>
    </row>
    <row r="42" spans="1:9" ht="18" customHeight="1" x14ac:dyDescent="0.35">
      <c r="A42" s="30" t="s">
        <v>69</v>
      </c>
      <c r="C42" s="38"/>
      <c r="D42" s="41" t="str">
        <f>IF(AND(ISNUMBER(D$40),$D$18="star"),D$41*SQRT(3),IF(AND(ISNUMBER(D$40),$D$18="delta"),D$41,""))</f>
        <v/>
      </c>
      <c r="E42" s="42" t="str">
        <f>IF(AND(ISNUMBER(E$40),$D$18="star"),E$41*SQRT(3),IF(AND(ISNUMBER(E$40),$D$18="delta"),E$41,"Vpol missing"))</f>
        <v>Vpol missing</v>
      </c>
      <c r="I42" s="28"/>
    </row>
    <row r="43" spans="1:9" ht="18" customHeight="1" x14ac:dyDescent="0.35">
      <c r="A43" s="30" t="s">
        <v>34</v>
      </c>
      <c r="B43" s="30"/>
      <c r="C43" s="38"/>
      <c r="D43" s="41" t="str">
        <f>IF(ISNUMBER(D39),1/(D23*2*PI()/60),"")</f>
        <v/>
      </c>
      <c r="E43" s="41" t="str">
        <f>IF(ISNUMBER(E40),1/E40,"")</f>
        <v/>
      </c>
      <c r="I43" s="28"/>
    </row>
    <row r="44" spans="1:9" ht="18" customHeight="1" x14ac:dyDescent="0.35">
      <c r="A44" s="30" t="s">
        <v>44</v>
      </c>
      <c r="B44" s="30"/>
      <c r="C44" s="38"/>
      <c r="D44" s="41" t="str">
        <f>IF(ISNUMBER($D$39),D43*SQRT(2),"")</f>
        <v/>
      </c>
      <c r="E44" s="41" t="str">
        <f>IF(ISNUMBER($E$40),E43*SQRT(2),"")</f>
        <v/>
      </c>
      <c r="I44" s="28"/>
    </row>
    <row r="45" spans="1:9" ht="18" customHeight="1" x14ac:dyDescent="0.35">
      <c r="A45" s="30" t="s">
        <v>45</v>
      </c>
      <c r="B45" s="30"/>
      <c r="C45" s="38"/>
      <c r="D45" s="41" t="str">
        <f>IF(AND(ISNUMBER($D$39),$D$18="star"),D44/SQRT(3),IF(AND(ISNUMBER($D$39),$D$18="delta"),D44,""))</f>
        <v/>
      </c>
      <c r="E45" s="41" t="str">
        <f>IF(AND(ISNUMBER($E$39),$D$18="star"),E44/SQRT(3),IF(AND(ISNUMBER($E$39),$D$18="delta"),E44,""))</f>
        <v/>
      </c>
      <c r="I45" s="28"/>
    </row>
    <row r="46" spans="1:9" ht="18" customHeight="1" x14ac:dyDescent="0.35">
      <c r="A46" s="43" t="s">
        <v>33</v>
      </c>
      <c r="B46" s="30"/>
      <c r="C46" s="38"/>
      <c r="D46" s="41" t="str">
        <f>IF(ISNUMBER(D39),3/2*D23,"")</f>
        <v/>
      </c>
      <c r="E46" s="41" t="str">
        <f>IF(ISNUMBER(E40),3/2*E40*60/2/PI(),"")</f>
        <v/>
      </c>
    </row>
    <row r="47" spans="1:9" ht="18" customHeight="1" x14ac:dyDescent="0.35">
      <c r="A47" s="43" t="s">
        <v>43</v>
      </c>
      <c r="B47" s="30"/>
      <c r="C47" s="38"/>
      <c r="D47" s="41" t="str">
        <f>IF(ISNUMBER($D$39),$D$46*SQRT(2),"")</f>
        <v/>
      </c>
      <c r="E47" s="41" t="str">
        <f>IF(ISNUMBER($E$40),$E$46*SQRT(2),"")</f>
        <v/>
      </c>
    </row>
    <row r="48" spans="1:9" ht="18" customHeight="1" x14ac:dyDescent="0.25">
      <c r="A48" s="30"/>
      <c r="B48" s="30"/>
      <c r="C48" s="38"/>
      <c r="D48" s="44"/>
      <c r="E48" s="45"/>
    </row>
    <row r="49" spans="1:9" ht="17.45" customHeight="1" x14ac:dyDescent="0.25">
      <c r="A49" s="72" t="s">
        <v>57</v>
      </c>
      <c r="B49" s="72"/>
      <c r="C49" s="72"/>
      <c r="D49" s="72"/>
      <c r="E49" s="72"/>
      <c r="F49" s="72"/>
      <c r="I49" s="28"/>
    </row>
    <row r="50" spans="1:9" ht="30" customHeight="1" x14ac:dyDescent="0.25">
      <c r="A50" s="72"/>
      <c r="B50" s="72"/>
      <c r="C50" s="72"/>
      <c r="D50" s="72"/>
      <c r="E50" s="72"/>
      <c r="F50" s="72"/>
      <c r="I50" s="28"/>
    </row>
    <row r="51" spans="1:9" ht="18" customHeight="1" x14ac:dyDescent="0.25">
      <c r="A51" s="46"/>
      <c r="B51" s="30"/>
      <c r="C51" s="47"/>
      <c r="D51" s="46"/>
      <c r="E51" s="46"/>
      <c r="F51" s="46"/>
      <c r="G51" s="46"/>
    </row>
    <row r="52" spans="1:9" ht="18" customHeight="1" x14ac:dyDescent="0.25">
      <c r="A52" s="48" t="s">
        <v>62</v>
      </c>
      <c r="B52" s="30"/>
      <c r="C52" s="47"/>
      <c r="D52" s="46"/>
      <c r="E52" s="46"/>
      <c r="F52" s="46"/>
      <c r="G52" s="46"/>
    </row>
    <row r="53" spans="1:9" ht="75.599999999999994" customHeight="1" x14ac:dyDescent="0.25">
      <c r="A53" s="49"/>
      <c r="B53" s="30"/>
      <c r="C53" s="27"/>
      <c r="D53" s="50" t="str">
        <f>IF(ISNUMBER($D$39),"Calc. by PM Flux, Rated Speed &amp; Rated Power","PM Flux missing")</f>
        <v>PM Flux missing</v>
      </c>
      <c r="E53" s="50" t="str">
        <f>IF(ISNUMBER($D$39),"Calc. by PM Flux, Rated Speed &amp; Rated Phase Voltage","PM Flux missing")</f>
        <v>PM Flux missing</v>
      </c>
      <c r="F53" s="50" t="str">
        <f>IF(ISNUMBER($D$39),"Calc. by PM Flux, Rated Speed &amp; Rated Phase Current","PM Flux missing")</f>
        <v>PM Flux missing</v>
      </c>
      <c r="G53" s="50" t="str">
        <f>IF(ISBLANK($D$24),"Vpol missing",IF(ISBLANK($F$24),"Speed missing","Calc. by Vpol, Rated Speed &amp; Rated Power "))</f>
        <v>Vpol missing</v>
      </c>
      <c r="H53" s="50" t="str">
        <f>IF(ISBLANK($D$24),"Vpol missing",IF(ISBLANK($F$24),"Speed missing","Calc. by Vpol, Rated Speed &amp; Rated Phase Voltage"))</f>
        <v>Vpol missing</v>
      </c>
      <c r="I53" s="50" t="str">
        <f>IF(ISBLANK($D$24),"Vpol missing",IF(ISBLANK($F$24),"Speed missing","Calc. by Vpol, Rated Speed &amp; Rated Phase Current "))</f>
        <v>Vpol missing</v>
      </c>
    </row>
    <row r="54" spans="1:9" ht="18" customHeight="1" x14ac:dyDescent="0.35">
      <c r="A54" s="43" t="s">
        <v>51</v>
      </c>
      <c r="B54" s="30"/>
      <c r="C54" s="27"/>
      <c r="D54" s="51" t="str">
        <f>IF((AND(ISNUMBER($D$39),ISNUMBER($D$27),ISNUMBER($D$28))),$D$28,"Rated Power")</f>
        <v>Rated Power</v>
      </c>
      <c r="E54" s="15" t="str">
        <f>IF((ISNUMBER(E$55)),3/2*D$40*$D$27*E$58,"")</f>
        <v/>
      </c>
      <c r="F54" s="15" t="str">
        <f>IF((ISNUMBER(F$58)),3/2*$D$40*$D$27*F$58,"")</f>
        <v/>
      </c>
      <c r="G54" s="51" t="str">
        <f>IF((AND(ISNUMBER($E$40),ISNUMBER($D$27),ISNUMBER($D$28))),$D$28,"Rated Power")</f>
        <v>Rated Power</v>
      </c>
      <c r="H54" s="15" t="str">
        <f>IF((ISNUMBER(H$55)),3/2*$E$40*$D$27*H$58,"")</f>
        <v/>
      </c>
      <c r="I54" s="52" t="str">
        <f>IF((ISNUMBER(I$58)),3/2*$E$40*$D$27*I$58,"")</f>
        <v/>
      </c>
    </row>
    <row r="55" spans="1:9" ht="18" customHeight="1" x14ac:dyDescent="0.35">
      <c r="A55" s="43" t="s">
        <v>52</v>
      </c>
      <c r="B55" s="30"/>
      <c r="C55" s="27"/>
      <c r="D55" s="15" t="str">
        <f>IF((ISNUMBER(D$54)),SQRT(($D$40*$D$27+$D$21*$D$58)^2+(2*PI()*$F$27*$D$20*$D$58)^2),"")</f>
        <v/>
      </c>
      <c r="E55" s="51" t="str">
        <f>IF((AND(ISNUMBER($D$39),ISNUMBER($D$27),ISNUMBER($D$29))),$F$29,"Rated Vph")</f>
        <v>Rated Vph</v>
      </c>
      <c r="F55" s="15" t="str">
        <f>IF((ISNUMBER(F$58)),SQRT(($D$40*$D$27+$D$21*$F$58)^2+(2*PI()*$F$27*$D$20*$F$58)^2),"")</f>
        <v/>
      </c>
      <c r="G55" s="15" t="str">
        <f>IF((ISNUMBER(G$54)),SQRT(($E$40*$D$27+$D$21*$G$58)^2+(2*PI()*$F$27*$D$20*G$58)^2),"")</f>
        <v/>
      </c>
      <c r="H55" s="51" t="str">
        <f>IF((AND(ISNUMBER($E$40),ISNUMBER($D$27),ISNUMBER($D$29))),$F$29,"Rated Vph")</f>
        <v>Rated Vph</v>
      </c>
      <c r="I55" s="52" t="str">
        <f>IF((ISNUMBER(I58)),SQRT(($E$40*$D$27+$D$21*$I$58)^2+(2*PI()*$F$27*$D$20*$I$58)^2),"")</f>
        <v/>
      </c>
    </row>
    <row r="56" spans="1:9" ht="18" customHeight="1" x14ac:dyDescent="0.35">
      <c r="A56" s="43" t="s">
        <v>60</v>
      </c>
      <c r="B56" s="30"/>
      <c r="C56" s="27"/>
      <c r="D56" s="15" t="str">
        <f>IF((ISNUMBER(D$54)),D55/SQRT(2),"")</f>
        <v/>
      </c>
      <c r="E56" s="53" t="str">
        <f>IF((AND(ISNUMBER($D$39),ISNUMBER($D$27),ISNUMBER($D$29))),$F$29/SQRT(2),"Rated Vph")</f>
        <v>Rated Vph</v>
      </c>
      <c r="F56" s="15" t="str">
        <f>IF((ISNUMBER(F$58)),F55/SQRT(2),"")</f>
        <v/>
      </c>
      <c r="G56" s="15" t="str">
        <f>IF((ISNUMBER(G$54)),G55/SQRT(2),"")</f>
        <v/>
      </c>
      <c r="H56" s="53" t="str">
        <f>IF((AND(ISNUMBER($E$40),ISNUMBER($D$27),ISNUMBER($D$29))),$F$29/SQRT(2),"Rated Vph")</f>
        <v>Rated Vph</v>
      </c>
      <c r="I56" s="52" t="str">
        <f>IF((ISNUMBER(I$58)),I55/SQRT(2),"")</f>
        <v/>
      </c>
    </row>
    <row r="57" spans="1:9" ht="18" customHeight="1" x14ac:dyDescent="0.35">
      <c r="A57" s="43" t="s">
        <v>65</v>
      </c>
      <c r="B57" s="30"/>
      <c r="C57" s="27"/>
      <c r="D57" s="15" t="str">
        <f>IF((AND(ISNUMBER(D$54),$D$18="star")),D$55*SQRT(3), IF((AND(ISNUMBER(D$55),$D$18="delta")),D$55,""))</f>
        <v/>
      </c>
      <c r="E57" s="53" t="str">
        <f>IF((AND(ISNUMBER(E$55),$D$18="star")),E$55*SQRT(3), IF((AND(ISNUMBER(E$55),$D$18="delta")),E$55,"Rated Vph"))</f>
        <v>Rated Vph</v>
      </c>
      <c r="F57" s="15" t="str">
        <f>IF((AND(ISNUMBER(F$55),$D$18="star")),F$55*SQRT(3), IF((AND(ISNUMBER(F$55),$D$18="delta")),F$55,""))</f>
        <v/>
      </c>
      <c r="G57" s="15" t="str">
        <f>IF((AND(ISNUMBER(G$54),$D$18="star")),G$55*SQRT(3), IF((AND(ISNUMBER(G$55),$D$18="delta")),G$55,""))</f>
        <v/>
      </c>
      <c r="H57" s="53" t="str">
        <f>IF((AND(ISNUMBER(H$55),$D$18="star")),H$55*SQRT(3), IF((AND(ISNUMBER(H$55),$D$18="delta")),H$55,"Rated Vph"))</f>
        <v>Rated Vph</v>
      </c>
      <c r="I57" s="52" t="str">
        <f>IF((AND(ISNUMBER(I$58),$D$18="star")),I$55*SQRT(3), IF((AND(ISNUMBER(I$55),$D$18="delta")),I$55,""))</f>
        <v/>
      </c>
    </row>
    <row r="58" spans="1:9" ht="18" customHeight="1" x14ac:dyDescent="0.35">
      <c r="A58" s="43" t="s">
        <v>53</v>
      </c>
      <c r="B58" s="30"/>
      <c r="C58" s="27"/>
      <c r="D58" s="15" t="str">
        <f>IF(ISNUMBER(D$54),2/3*D$54/($D$40*$D$27),"")</f>
        <v/>
      </c>
      <c r="E58" s="15" t="str">
        <f>IF(AND(ISNUMBER(E$55)),(-(2*$D$40*$D$27*$D$21) + SQRT(4*($D$40^2*$D$27^2*$D$21^2)-4*((2*PI()*$F$27*$D$20)^2+$D$21^2)*($D$40^2*$D$27^2-E$55^2))) / (2*((2*PI()*$F$27*$D$20)^2+$D$21^2)),"")</f>
        <v/>
      </c>
      <c r="F58" s="51" t="str">
        <f>IF((AND(ISNUMBER($D$39),ISNUMBER($D$27),ISNUMBER($D$30))),$F$30,"Rated Iph")</f>
        <v>Rated Iph</v>
      </c>
      <c r="G58" s="15" t="str">
        <f>IF(ISNUMBER(G$54),2/3*G$54/($E$40*$D$27),"")</f>
        <v/>
      </c>
      <c r="H58" s="15" t="str">
        <f>IF(ISNUMBER(H$55),(-(2*$E$40*$D$27*$D$21)+SQRT(4*($E$40^2*$D$27^2*$D$21^2)-4*((2*PI()*$F$27*$D$20)^2+$D$21^2)*($E$40^2*$D$27^2-H$55^2)))/(2*((2*PI()*$F$27*$D$20)^2+$D$21^2)),"")</f>
        <v/>
      </c>
      <c r="I58" s="51" t="str">
        <f>IF((AND(ISNUMBER($E$40),ISNUMBER($D$27),ISNUMBER($D$30))),$F$30,"Rated Iph")</f>
        <v>Rated Iph</v>
      </c>
    </row>
    <row r="59" spans="1:9" ht="18" customHeight="1" x14ac:dyDescent="0.35">
      <c r="A59" s="43" t="s">
        <v>61</v>
      </c>
      <c r="B59" s="30"/>
      <c r="C59" s="27"/>
      <c r="D59" s="15" t="str">
        <f>IF((ISNUMBER(D$54)),D58/SQRT(2),"")</f>
        <v/>
      </c>
      <c r="E59" s="15" t="str">
        <f>IF((ISNUMBER(E$55)),E58/SQRT(2),"")</f>
        <v/>
      </c>
      <c r="F59" s="53" t="str">
        <f>IF((AND(ISNUMBER($D$39),ISNUMBER($D$27),ISNUMBER($D$30))),$F$30/SQRT(2),"Rated Iph")</f>
        <v>Rated Iph</v>
      </c>
      <c r="G59" s="15" t="str">
        <f>IF((ISNUMBER(G$54)),G58/SQRT(2),"")</f>
        <v/>
      </c>
      <c r="H59" s="15" t="str">
        <f>IF((ISNUMBER(H$55)),H58/SQRT(2),"")</f>
        <v/>
      </c>
      <c r="I59" s="51" t="str">
        <f>IF(AND(ISNUMBER($E$40),ISNUMBER($D$27),ISNUMBER($D$30)),$F$30/SQRT(2),"Rated Iph")</f>
        <v>Rated Iph</v>
      </c>
    </row>
    <row r="60" spans="1:9" ht="18" customHeight="1" x14ac:dyDescent="0.35">
      <c r="A60" s="43" t="s">
        <v>63</v>
      </c>
      <c r="B60" s="30"/>
      <c r="C60" s="27"/>
      <c r="D60" s="15" t="str">
        <f>IF((ISNUMBER(D$54)),$D$40*$D$27,"")</f>
        <v/>
      </c>
      <c r="E60" s="15" t="str">
        <f>IF((ISNUMBER(E$55)),$D$40*$D$27,"")</f>
        <v/>
      </c>
      <c r="F60" s="15" t="str">
        <f>IF((ISNUMBER(F$58)),$D$40*$D$27,"")</f>
        <v/>
      </c>
      <c r="G60" s="15" t="str">
        <f>IF((ISNUMBER(G$54)),$E$40*$D$27,"")</f>
        <v/>
      </c>
      <c r="H60" s="15" t="str">
        <f>IF((ISNUMBER(H$55)),$E$40*$D$27,"")</f>
        <v/>
      </c>
      <c r="I60" s="52" t="str">
        <f>IF((ISNUMBER(I$58)),$E$40*$D$27,"")</f>
        <v/>
      </c>
    </row>
    <row r="61" spans="1:9" ht="18" customHeight="1" x14ac:dyDescent="0.35">
      <c r="A61" s="43" t="s">
        <v>64</v>
      </c>
      <c r="B61" s="30"/>
      <c r="C61" s="27"/>
      <c r="D61" s="15" t="str">
        <f>IF((ISNUMBER(D$54)),D60/SQRT(2),"")</f>
        <v/>
      </c>
      <c r="E61" s="15" t="str">
        <f>IF((ISNUMBER(E$55)),E60/SQRT(2),"")</f>
        <v/>
      </c>
      <c r="F61" s="15" t="str">
        <f>IF((ISNUMBER(F$58)),F60/SQRT(2),"")</f>
        <v/>
      </c>
      <c r="G61" s="15" t="str">
        <f>IF((ISNUMBER(G$54)),G60/SQRT(2),"")</f>
        <v/>
      </c>
      <c r="H61" s="15" t="str">
        <f>IF((ISNUMBER(H$55)),H60/SQRT(2),"")</f>
        <v/>
      </c>
      <c r="I61" s="52" t="str">
        <f>IF((ISNUMBER(I$58)),I60/SQRT(2),"")</f>
        <v/>
      </c>
    </row>
    <row r="62" spans="1:9" ht="18" hidden="1" customHeight="1" x14ac:dyDescent="0.25">
      <c r="A62" s="43" t="s">
        <v>54</v>
      </c>
      <c r="B62" s="30"/>
      <c r="C62" s="27"/>
      <c r="D62" s="54" t="str">
        <f>IF((ISNUMBER(D$54)),($D$40*$D$27+($D$21*D$58))/D$55,"")</f>
        <v/>
      </c>
      <c r="E62" s="54" t="str">
        <f>IF((ISNUMBER(E$55)),($D$40*$D$27+($D$21*E$58))/E$55,"")</f>
        <v/>
      </c>
      <c r="F62" s="54" t="str">
        <f>IF((ISNUMBER(F$55)),($D$40*$D$27+($D$21*F$58))/F$55,"")</f>
        <v/>
      </c>
      <c r="G62" s="54" t="str">
        <f>IF((ISNUMBER(G$54)),($E$40*$D$27+$D$21*G$58)/G$55,"")</f>
        <v/>
      </c>
      <c r="H62" s="54" t="str">
        <f>IF((ISNUMBER(H$55)),($E$40*$D$27+($D$21*H$58))/H$55,"")</f>
        <v/>
      </c>
      <c r="I62" s="55" t="str">
        <f>IF((ISNUMBER(I$55)),($E$40*$D$27+($D$21*I$58))/I$55,"")</f>
        <v/>
      </c>
    </row>
    <row r="63" spans="1:9" ht="18" hidden="1" customHeight="1" x14ac:dyDescent="0.35">
      <c r="A63" s="43" t="s">
        <v>55</v>
      </c>
      <c r="B63" s="30"/>
      <c r="C63" s="27"/>
      <c r="D63" s="54" t="str">
        <f>IF(ISNUMBER(D$54),($D$40*$D$27)/($D$40*$D$27+$D$19*D$58),"")</f>
        <v/>
      </c>
      <c r="E63" s="54" t="str">
        <f>IF(ISNUMBER(E$55),($D$40*$D$27)/($D$40*$D$27+$D$19*E$58),"")</f>
        <v/>
      </c>
      <c r="F63" s="54" t="str">
        <f>IF(ISNUMBER(F$58),($D$40*$D$27)/($D$40*$D$27+$D$19*F$58),"")</f>
        <v/>
      </c>
      <c r="G63" s="54" t="str">
        <f>IF(ISNUMBER(G$54),($E$40*$D$27)/($E$40*$D$27+$D$19*G$58),"")</f>
        <v/>
      </c>
      <c r="H63" s="54" t="str">
        <f>IF(ISNUMBER(H$55),($E$40*$D$27)/($E$40*$D$27+$D$19*H$58),"")</f>
        <v/>
      </c>
      <c r="I63" s="55" t="str">
        <f>IF(ISNUMBER(I$58),($E$40*$D$27)/($E$40*$D$27+$D$19*I$58),"")</f>
        <v/>
      </c>
    </row>
    <row r="64" spans="1:9" ht="18" customHeight="1" x14ac:dyDescent="0.25">
      <c r="A64" s="43"/>
      <c r="B64" s="30"/>
      <c r="C64" s="27"/>
      <c r="D64" s="27"/>
      <c r="E64" s="27"/>
      <c r="F64" s="27"/>
      <c r="G64" s="27"/>
    </row>
    <row r="65" spans="1:7" ht="5.25" customHeight="1" x14ac:dyDescent="0.25">
      <c r="A65" s="23"/>
      <c r="B65" s="24"/>
      <c r="C65" s="24"/>
      <c r="D65" s="24"/>
      <c r="E65" s="24"/>
      <c r="F65" s="25"/>
    </row>
    <row r="67" spans="1:7" ht="18" customHeight="1" x14ac:dyDescent="0.25">
      <c r="A67" s="56"/>
      <c r="B67" s="57"/>
      <c r="C67" s="22" t="s">
        <v>19</v>
      </c>
      <c r="D67" s="58" t="s">
        <v>20</v>
      </c>
      <c r="E67" s="58" t="s">
        <v>21</v>
      </c>
      <c r="F67" s="58" t="s">
        <v>22</v>
      </c>
    </row>
    <row r="68" spans="1:7" x14ac:dyDescent="0.25">
      <c r="A68" s="59" t="s">
        <v>58</v>
      </c>
      <c r="B68" s="60"/>
      <c r="C68" s="1"/>
      <c r="D68" s="2"/>
      <c r="E68" s="2"/>
      <c r="F68" s="2"/>
    </row>
    <row r="69" spans="1:7" ht="5.25" customHeight="1" x14ac:dyDescent="0.25">
      <c r="A69" s="61"/>
      <c r="B69" s="30"/>
      <c r="C69" s="30"/>
    </row>
    <row r="71" spans="1:7" ht="5.25" customHeight="1" x14ac:dyDescent="0.25">
      <c r="A71" s="23"/>
      <c r="B71" s="24"/>
      <c r="C71" s="24"/>
      <c r="D71" s="24"/>
      <c r="E71" s="24"/>
      <c r="F71" s="25"/>
    </row>
    <row r="72" spans="1:7" x14ac:dyDescent="0.25">
      <c r="G72" s="62"/>
    </row>
    <row r="73" spans="1:7" x14ac:dyDescent="0.25">
      <c r="A73" s="63" t="s">
        <v>59</v>
      </c>
      <c r="B73" s="64"/>
      <c r="C73" s="64"/>
      <c r="D73" s="64"/>
      <c r="E73" s="64"/>
      <c r="G73" s="62"/>
    </row>
    <row r="74" spans="1:7" x14ac:dyDescent="0.25">
      <c r="A74" s="65" t="s">
        <v>6</v>
      </c>
      <c r="B74" s="66"/>
      <c r="C74" s="66"/>
      <c r="D74" s="76"/>
      <c r="E74" s="76"/>
      <c r="F74" s="77"/>
      <c r="G74" s="62"/>
    </row>
    <row r="75" spans="1:7" x14ac:dyDescent="0.25">
      <c r="A75" s="65" t="s">
        <v>7</v>
      </c>
      <c r="B75" s="66"/>
      <c r="C75" s="66"/>
      <c r="D75" s="70"/>
      <c r="E75" s="70"/>
      <c r="F75" s="71"/>
      <c r="G75" s="62"/>
    </row>
    <row r="76" spans="1:7" x14ac:dyDescent="0.25">
      <c r="A76" s="67" t="s">
        <v>13</v>
      </c>
      <c r="B76" s="68"/>
      <c r="C76" s="68"/>
      <c r="D76" s="70"/>
      <c r="E76" s="70"/>
      <c r="F76" s="71"/>
      <c r="G76" s="62"/>
    </row>
    <row r="77" spans="1:7" x14ac:dyDescent="0.25">
      <c r="A77" s="62"/>
      <c r="G77" s="62"/>
    </row>
    <row r="78" spans="1:7" x14ac:dyDescent="0.25">
      <c r="A78" s="69" t="s">
        <v>8</v>
      </c>
    </row>
    <row r="79" spans="1:7" x14ac:dyDescent="0.25">
      <c r="A79" s="3"/>
      <c r="B79" s="4"/>
      <c r="C79" s="4"/>
      <c r="D79" s="4"/>
      <c r="E79" s="4"/>
      <c r="F79" s="5"/>
    </row>
    <row r="80" spans="1:7" x14ac:dyDescent="0.25">
      <c r="A80" s="6"/>
      <c r="B80" s="7"/>
      <c r="C80" s="7"/>
      <c r="D80" s="7"/>
      <c r="E80" s="7"/>
      <c r="F80" s="8"/>
    </row>
    <row r="81" spans="1:6" x14ac:dyDescent="0.25">
      <c r="A81" s="6"/>
      <c r="B81" s="7"/>
      <c r="C81" s="7"/>
      <c r="D81" s="7"/>
      <c r="E81" s="7"/>
      <c r="F81" s="8"/>
    </row>
    <row r="82" spans="1:6" x14ac:dyDescent="0.25">
      <c r="A82" s="6"/>
      <c r="B82" s="7"/>
      <c r="C82" s="7"/>
      <c r="D82" s="7"/>
      <c r="E82" s="7"/>
      <c r="F82" s="8"/>
    </row>
    <row r="83" spans="1:6" x14ac:dyDescent="0.25">
      <c r="A83" s="6"/>
      <c r="B83" s="7"/>
      <c r="C83" s="7"/>
      <c r="D83" s="7"/>
      <c r="E83" s="7"/>
      <c r="F83" s="8"/>
    </row>
    <row r="84" spans="1:6" x14ac:dyDescent="0.25">
      <c r="A84" s="6"/>
      <c r="B84" s="7"/>
      <c r="C84" s="7"/>
      <c r="D84" s="7"/>
      <c r="E84" s="7"/>
      <c r="F84" s="8"/>
    </row>
    <row r="85" spans="1:6" x14ac:dyDescent="0.25">
      <c r="A85" s="9"/>
      <c r="B85" s="10"/>
      <c r="C85" s="10"/>
      <c r="D85" s="10"/>
      <c r="E85" s="10"/>
      <c r="F85" s="11"/>
    </row>
    <row r="89" spans="1:6" hidden="1" x14ac:dyDescent="0.25">
      <c r="A89" s="20" t="s">
        <v>25</v>
      </c>
      <c r="B89" s="20" t="s">
        <v>26</v>
      </c>
    </row>
    <row r="90" spans="1:6" hidden="1" x14ac:dyDescent="0.25">
      <c r="A90" s="17" t="s">
        <v>23</v>
      </c>
      <c r="B90" s="17" t="s">
        <v>27</v>
      </c>
    </row>
    <row r="91" spans="1:6" hidden="1" x14ac:dyDescent="0.25">
      <c r="A91" s="17" t="s">
        <v>24</v>
      </c>
      <c r="B91" s="17" t="s">
        <v>67</v>
      </c>
    </row>
  </sheetData>
  <sheetProtection algorithmName="SHA-512" hashValue="wKtVs8dmJLj2ju2wRGr+R0LA0Sk8zO67H2Ql+yg/2vYmxm15egTnt9YCfTiWY1I4XTOsP/59ghhHLNoDzZlpuw==" saltValue="RhC8hxF0OLMknyrw3oXheQ==" spinCount="100000" sheet="1" objects="1" scenarios="1" selectLockedCells="1"/>
  <protectedRanges>
    <protectedRange sqref="B3 B6:C9 E6:F8 D17:F23 D24 D27 D28:F28 D29:D30 D31:F31 C68:F68 D74:F76 A79:F85" name="Bereich1"/>
  </protectedRanges>
  <mergeCells count="22">
    <mergeCell ref="A35:F36"/>
    <mergeCell ref="D74:F74"/>
    <mergeCell ref="D75:F75"/>
    <mergeCell ref="D76:F76"/>
    <mergeCell ref="D19:F19"/>
    <mergeCell ref="D21:F21"/>
    <mergeCell ref="D23:F23"/>
    <mergeCell ref="D28:F28"/>
    <mergeCell ref="A49:F50"/>
    <mergeCell ref="D22:F22"/>
    <mergeCell ref="D31:F31"/>
    <mergeCell ref="B9:C9"/>
    <mergeCell ref="A13:F14"/>
    <mergeCell ref="D17:F17"/>
    <mergeCell ref="D18:F18"/>
    <mergeCell ref="D20:F20"/>
    <mergeCell ref="B6:C6"/>
    <mergeCell ref="E6:F6"/>
    <mergeCell ref="B7:C7"/>
    <mergeCell ref="E7:F7"/>
    <mergeCell ref="B8:C8"/>
    <mergeCell ref="E8:F8"/>
  </mergeCells>
  <conditionalFormatting sqref="D74">
    <cfRule type="expression" dxfId="27" priority="49">
      <formula>(ISBLANK($D$74)=FALSE)</formula>
    </cfRule>
    <cfRule type="expression" priority="50">
      <formula>(ISBLANK($D$74)=FALSE)</formula>
    </cfRule>
  </conditionalFormatting>
  <conditionalFormatting sqref="D75">
    <cfRule type="expression" dxfId="26" priority="48">
      <formula>(ISBLANK($D$75)=FALSE)</formula>
    </cfRule>
  </conditionalFormatting>
  <conditionalFormatting sqref="B8:C8 D19:D21">
    <cfRule type="expression" dxfId="25" priority="47">
      <formula>(ISBLANK(B8)=FALSE)</formula>
    </cfRule>
  </conditionalFormatting>
  <conditionalFormatting sqref="B9:C9">
    <cfRule type="expression" dxfId="24" priority="46">
      <formula>(ISBLANK(B9)=FALSE)</formula>
    </cfRule>
  </conditionalFormatting>
  <conditionalFormatting sqref="B17">
    <cfRule type="expression" dxfId="23" priority="45">
      <formula>(ISBLANK(B17)=FALSE)</formula>
    </cfRule>
  </conditionalFormatting>
  <conditionalFormatting sqref="B6:C6">
    <cfRule type="expression" dxfId="22" priority="44">
      <formula>(ISBLANK(B6)=FALSE)</formula>
    </cfRule>
  </conditionalFormatting>
  <conditionalFormatting sqref="B7:C7">
    <cfRule type="expression" dxfId="21" priority="43">
      <formula>(ISBLANK(B7)=FALSE)</formula>
    </cfRule>
  </conditionalFormatting>
  <conditionalFormatting sqref="E6:F6">
    <cfRule type="expression" dxfId="20" priority="42">
      <formula>(ISBLANK(E6)=FALSE)</formula>
    </cfRule>
  </conditionalFormatting>
  <conditionalFormatting sqref="E7:F7">
    <cfRule type="expression" dxfId="19" priority="41">
      <formula>(ISBLANK(E7)=FALSE)</formula>
    </cfRule>
  </conditionalFormatting>
  <conditionalFormatting sqref="E8:F8">
    <cfRule type="expression" dxfId="18" priority="40">
      <formula>(ISBLANK(E8)=FALSE)</formula>
    </cfRule>
  </conditionalFormatting>
  <conditionalFormatting sqref="B3">
    <cfRule type="expression" dxfId="17" priority="39">
      <formula>(ISBLANK($B$3)=FALSE)</formula>
    </cfRule>
  </conditionalFormatting>
  <conditionalFormatting sqref="C68">
    <cfRule type="expression" dxfId="16" priority="34">
      <formula>(ISBLANK(C68)=FALSE)</formula>
    </cfRule>
  </conditionalFormatting>
  <conditionalFormatting sqref="D68">
    <cfRule type="expression" dxfId="15" priority="33">
      <formula>(ISBLANK(D68)=FALSE)</formula>
    </cfRule>
  </conditionalFormatting>
  <conditionalFormatting sqref="E68">
    <cfRule type="expression" dxfId="14" priority="32">
      <formula>(ISBLANK(E68)=FALSE)</formula>
    </cfRule>
  </conditionalFormatting>
  <conditionalFormatting sqref="F68">
    <cfRule type="expression" dxfId="13" priority="31">
      <formula>(ISBLANK(F68)=FALSE)</formula>
    </cfRule>
  </conditionalFormatting>
  <conditionalFormatting sqref="D76">
    <cfRule type="expression" dxfId="12" priority="30">
      <formula>(ISBLANK($D$75)=FALSE)</formula>
    </cfRule>
  </conditionalFormatting>
  <conditionalFormatting sqref="A79:F85">
    <cfRule type="expression" dxfId="11" priority="129">
      <formula>(ISBLANK($A$79)=FALSE)</formula>
    </cfRule>
  </conditionalFormatting>
  <conditionalFormatting sqref="D24">
    <cfRule type="expression" dxfId="10" priority="22">
      <formula>(ISBLANK(D24)=FALSE)</formula>
    </cfRule>
  </conditionalFormatting>
  <conditionalFormatting sqref="E39">
    <cfRule type="expression" dxfId="9" priority="21">
      <formula>(ISBLANK(E39)=FALSE)</formula>
    </cfRule>
  </conditionalFormatting>
  <conditionalFormatting sqref="D27">
    <cfRule type="expression" dxfId="8" priority="18">
      <formula>(ISBLANK(D27)=FALSE)</formula>
    </cfRule>
  </conditionalFormatting>
  <conditionalFormatting sqref="F24">
    <cfRule type="expression" dxfId="7" priority="13">
      <formula>(ISBLANK(F24)=FALSE)</formula>
    </cfRule>
  </conditionalFormatting>
  <conditionalFormatting sqref="D18">
    <cfRule type="expression" dxfId="6" priority="9">
      <formula>(ISBLANK(D18)=FALSE)</formula>
    </cfRule>
  </conditionalFormatting>
  <conditionalFormatting sqref="D29:D30">
    <cfRule type="expression" dxfId="5" priority="8">
      <formula>(ISBLANK(D29)=FALSE)</formula>
    </cfRule>
  </conditionalFormatting>
  <conditionalFormatting sqref="D17">
    <cfRule type="expression" dxfId="4" priority="7">
      <formula>(ISBLANK(D17)=FALSE)</formula>
    </cfRule>
  </conditionalFormatting>
  <conditionalFormatting sqref="D23">
    <cfRule type="expression" dxfId="3" priority="6">
      <formula>(ISBLANK(D23)=FALSE)</formula>
    </cfRule>
  </conditionalFormatting>
  <conditionalFormatting sqref="D22">
    <cfRule type="expression" dxfId="2" priority="5">
      <formula>(ISBLANK(D22)=FALSE)</formula>
    </cfRule>
  </conditionalFormatting>
  <conditionalFormatting sqref="D31">
    <cfRule type="expression" dxfId="1" priority="3">
      <formula>(ISBLANK(D31)=FALSE)</formula>
    </cfRule>
  </conditionalFormatting>
  <conditionalFormatting sqref="D28">
    <cfRule type="expression" dxfId="0" priority="1">
      <formula>(ISBLANK(D28)=FALSE)</formula>
    </cfRule>
  </conditionalFormatting>
  <dataValidations count="2">
    <dataValidation type="list" allowBlank="1" showInputMessage="1" showErrorMessage="1" sqref="D18:F18">
      <formula1>$B$90:$B$92</formula1>
    </dataValidation>
    <dataValidation type="list" allowBlank="1" showInputMessage="1" showErrorMessage="1" sqref="D17:F17">
      <formula1>$A$90:$A$93</formula1>
    </dataValidation>
  </dataValidations>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Converter Inquiry Celeroton</vt:lpstr>
    </vt:vector>
  </TitlesOfParts>
  <Company>Celeroton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Gammeter</dc:creator>
  <cp:lastModifiedBy>Daniela Agostinelli</cp:lastModifiedBy>
  <cp:lastPrinted>2018-06-27T14:36:47Z</cp:lastPrinted>
  <dcterms:created xsi:type="dcterms:W3CDTF">2018-03-15T13:24:19Z</dcterms:created>
  <dcterms:modified xsi:type="dcterms:W3CDTF">2021-08-12T08:45:07Z</dcterms:modified>
</cp:coreProperties>
</file>